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26"/>
  </bookViews>
  <sheets>
    <sheet name="Résultats" sheetId="1" r:id="rId1"/>
    <sheet name="camembert" sheetId="2" r:id="rId2"/>
    <sheet name="barres" sheetId="3" r:id="rId3"/>
  </sheets>
  <definedNames>
    <definedName name="_xlnm.Print_Area" localSheetId="0">Résultats!$B$2:$U$29</definedName>
  </definedNames>
  <calcPr calcId="125725"/>
</workbook>
</file>

<file path=xl/calcChain.xml><?xml version="1.0" encoding="utf-8"?>
<calcChain xmlns="http://schemas.openxmlformats.org/spreadsheetml/2006/main">
  <c r="C11" i="1"/>
  <c r="C12"/>
  <c r="C19"/>
  <c r="C17"/>
  <c r="C18"/>
  <c r="D18"/>
  <c r="K9"/>
  <c r="J9"/>
  <c r="H9"/>
  <c r="B17"/>
  <c r="B18"/>
  <c r="O19"/>
  <c r="M19"/>
  <c r="B19"/>
  <c r="B28"/>
  <c r="D8"/>
  <c r="B26"/>
  <c r="B27"/>
  <c r="O18"/>
  <c r="M18"/>
  <c r="C26"/>
  <c r="O17"/>
  <c r="M17"/>
  <c r="D19"/>
  <c r="D17"/>
  <c r="C28"/>
  <c r="C27"/>
  <c r="C20"/>
  <c r="Q19"/>
  <c r="C29"/>
  <c r="D27"/>
  <c r="Q18"/>
  <c r="Q17"/>
  <c r="D20"/>
  <c r="F20"/>
  <c r="H10"/>
  <c r="D26"/>
  <c r="D28"/>
  <c r="E28"/>
  <c r="E26"/>
  <c r="F28"/>
  <c r="E27"/>
  <c r="F26"/>
  <c r="F27"/>
  <c r="D29"/>
  <c r="G27"/>
  <c r="G28"/>
  <c r="D25"/>
  <c r="G26"/>
  <c r="H26"/>
  <c r="H28"/>
  <c r="I28"/>
  <c r="I26"/>
  <c r="H27"/>
  <c r="I27"/>
  <c r="G29"/>
  <c r="G25"/>
  <c r="J27"/>
  <c r="J28"/>
  <c r="J26"/>
  <c r="K28"/>
  <c r="L28"/>
  <c r="K27"/>
  <c r="L27"/>
  <c r="K26"/>
  <c r="J29"/>
  <c r="L26"/>
  <c r="M28"/>
  <c r="M27"/>
  <c r="J25"/>
  <c r="M26"/>
  <c r="N26"/>
  <c r="N27"/>
  <c r="O27"/>
  <c r="N28"/>
  <c r="O28"/>
  <c r="O26"/>
  <c r="M29"/>
  <c r="P28"/>
  <c r="P27"/>
  <c r="M25"/>
  <c r="P26"/>
  <c r="Q26"/>
  <c r="Q27"/>
  <c r="R27"/>
  <c r="R26"/>
  <c r="Q28"/>
  <c r="R28"/>
  <c r="P29"/>
  <c r="S27"/>
  <c r="S28"/>
  <c r="P25"/>
  <c r="S26"/>
  <c r="T27"/>
  <c r="E18"/>
  <c r="T28"/>
  <c r="T26"/>
  <c r="U27"/>
  <c r="E19"/>
  <c r="U28"/>
  <c r="S29"/>
  <c r="S25"/>
  <c r="E17"/>
  <c r="E20"/>
  <c r="U26"/>
</calcChain>
</file>

<file path=xl/sharedStrings.xml><?xml version="1.0" encoding="utf-8"?>
<sst xmlns="http://schemas.openxmlformats.org/spreadsheetml/2006/main" count="37" uniqueCount="32">
  <si>
    <t>Nbre de sièges</t>
  </si>
  <si>
    <t>Inscrits</t>
  </si>
  <si>
    <t>Votants</t>
  </si>
  <si>
    <t>Insc</t>
  </si>
  <si>
    <t>Vots</t>
  </si>
  <si>
    <t>Bl/nls</t>
  </si>
  <si>
    <t>Blancs ou nuls</t>
  </si>
  <si>
    <t>Exprimés</t>
  </si>
  <si>
    <t>Quotient électoral</t>
  </si>
  <si>
    <t>Ne rien inscrire dans ce tableau (saisie auto)</t>
  </si>
  <si>
    <t>Listes</t>
  </si>
  <si>
    <t>Voix obtenues</t>
  </si>
  <si>
    <t>Sièges</t>
  </si>
  <si>
    <t>Nombre</t>
  </si>
  <si>
    <t>%</t>
  </si>
  <si>
    <t>Total</t>
  </si>
  <si>
    <t>Répartition des sièges</t>
  </si>
  <si>
    <t>Par quotient</t>
  </si>
  <si>
    <t>voir le camembert</t>
  </si>
  <si>
    <t>voir les barres</t>
  </si>
  <si>
    <t>Retour</t>
  </si>
  <si>
    <t>ELECTIONS AU CONSEIL D'ECOLE</t>
  </si>
  <si>
    <t>Résultats</t>
  </si>
  <si>
    <t>Saisir ici (dans les cases bleues) les listes en présence</t>
  </si>
  <si>
    <t>puis les résultats de chaque liste dans la case en dessous</t>
  </si>
  <si>
    <t>Seules les cases entourées de rouge sont à renseigner (ou à effacer)</t>
  </si>
  <si>
    <t>Au plus fort reste</t>
  </si>
  <si>
    <t>Liste 1</t>
  </si>
  <si>
    <t>Liste 2</t>
  </si>
  <si>
    <t>Liste 3</t>
  </si>
  <si>
    <t>Parce que le collectif est plus qu'une somme d'individus, je me syndique au SNUipp-FSU 36</t>
  </si>
  <si>
    <t>http://36.snuipp.fr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</si>
</sst>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/>
      <sz val="9.1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15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43"/>
      </patternFill>
    </fill>
    <fill>
      <patternFill patternType="solid">
        <fgColor indexed="40"/>
        <bgColor indexed="15"/>
      </patternFill>
    </fill>
    <fill>
      <patternFill patternType="solid">
        <fgColor rgb="FF0099FF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ill="0" applyBorder="0" applyAlignment="0" applyProtection="0"/>
  </cellStyleXfs>
  <cellXfs count="9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protection hidden="1"/>
    </xf>
    <xf numFmtId="0" fontId="0" fillId="3" borderId="1" xfId="0" applyFont="1" applyFill="1" applyBorder="1" applyAlignment="1" applyProtection="1">
      <alignment horizontal="left" vertical="center" inden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10" fontId="5" fillId="6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 indent="1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0" fontId="6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2" borderId="0" xfId="1" applyFill="1" applyAlignment="1" applyProtection="1">
      <alignment vertical="center"/>
      <protection hidden="1"/>
    </xf>
    <xf numFmtId="0" fontId="8" fillId="2" borderId="0" xfId="1" applyFont="1" applyFill="1" applyAlignment="1" applyProtection="1">
      <alignment vertical="center"/>
      <protection hidden="1"/>
    </xf>
    <xf numFmtId="10" fontId="6" fillId="2" borderId="0" xfId="0" applyNumberFormat="1" applyFont="1" applyFill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inden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2" fontId="0" fillId="7" borderId="1" xfId="0" applyNumberFormat="1" applyFill="1" applyBorder="1" applyAlignment="1" applyProtection="1">
      <alignment horizontal="right" vertical="center"/>
      <protection hidden="1"/>
    </xf>
    <xf numFmtId="2" fontId="0" fillId="6" borderId="1" xfId="0" applyNumberForma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Alignment="1" applyProtection="1">
      <alignment vertic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6" fillId="9" borderId="9" xfId="0" applyFont="1" applyFill="1" applyBorder="1" applyAlignment="1" applyProtection="1">
      <alignment horizontal="center" vertical="center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32" xfId="0" applyFont="1" applyFill="1" applyBorder="1" applyAlignment="1" applyProtection="1">
      <alignment horizontal="center" vertical="center" wrapText="1"/>
      <protection hidden="1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3" fillId="12" borderId="33" xfId="0" applyFont="1" applyFill="1" applyBorder="1" applyAlignment="1" applyProtection="1">
      <alignment horizontal="center" vertical="center" shrinkToFit="1"/>
      <protection locked="0"/>
    </xf>
    <xf numFmtId="0" fontId="3" fillId="12" borderId="34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9" borderId="35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36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3" fillId="10" borderId="28" xfId="0" applyFont="1" applyFill="1" applyBorder="1" applyAlignment="1" applyProtection="1">
      <alignment vertical="center"/>
      <protection hidden="1"/>
    </xf>
    <xf numFmtId="0" fontId="3" fillId="10" borderId="4" xfId="0" applyFont="1" applyFill="1" applyBorder="1" applyAlignment="1" applyProtection="1">
      <alignment vertical="center"/>
      <protection hidden="1"/>
    </xf>
    <xf numFmtId="0" fontId="0" fillId="10" borderId="28" xfId="0" applyFont="1" applyFill="1" applyBorder="1" applyAlignment="1" applyProtection="1">
      <alignment horizontal="center" vertical="center"/>
      <protection hidden="1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3" fillId="11" borderId="14" xfId="0" applyFont="1" applyFill="1" applyBorder="1" applyAlignment="1" applyProtection="1">
      <alignment horizontal="center" vertical="center"/>
      <protection hidden="1"/>
    </xf>
    <xf numFmtId="0" fontId="3" fillId="11" borderId="11" xfId="0" applyFont="1" applyFill="1" applyBorder="1" applyAlignment="1" applyProtection="1">
      <alignment horizontal="center" vertical="center"/>
      <protection hidden="1"/>
    </xf>
    <xf numFmtId="0" fontId="3" fillId="11" borderId="29" xfId="0" applyFont="1" applyFill="1" applyBorder="1" applyAlignment="1" applyProtection="1">
      <alignment horizontal="center" vertical="center"/>
      <protection hidden="1"/>
    </xf>
    <xf numFmtId="0" fontId="3" fillId="11" borderId="3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center" indent="1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10" fontId="1" fillId="2" borderId="5" xfId="2" applyNumberFormat="1" applyFill="1" applyBorder="1" applyAlignment="1" applyProtection="1">
      <alignment horizontal="center" vertical="center"/>
      <protection hidden="1"/>
    </xf>
    <xf numFmtId="0" fontId="0" fillId="10" borderId="22" xfId="0" applyFill="1" applyBorder="1" applyAlignment="1" applyProtection="1">
      <alignment horizontal="center" vertical="center"/>
      <protection hidden="1"/>
    </xf>
    <xf numFmtId="0" fontId="0" fillId="10" borderId="23" xfId="0" applyFont="1" applyFill="1" applyBorder="1" applyAlignment="1" applyProtection="1">
      <alignment horizontal="center" vertical="center"/>
      <protection hidden="1"/>
    </xf>
    <xf numFmtId="0" fontId="0" fillId="10" borderId="24" xfId="0" applyFont="1" applyFill="1" applyBorder="1" applyAlignment="1" applyProtection="1">
      <alignment horizontal="center" vertical="center"/>
      <protection hidden="1"/>
    </xf>
    <xf numFmtId="0" fontId="0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4" borderId="11" xfId="0" applyFont="1" applyFill="1" applyBorder="1" applyAlignment="1" applyProtection="1">
      <alignment horizontal="left" vertical="center"/>
      <protection hidden="1"/>
    </xf>
    <xf numFmtId="0" fontId="3" fillId="4" borderId="12" xfId="0" applyFont="1" applyFill="1" applyBorder="1" applyAlignment="1" applyProtection="1">
      <alignment horizontal="left" vertical="center"/>
      <protection hidden="1"/>
    </xf>
    <xf numFmtId="0" fontId="5" fillId="6" borderId="5" xfId="0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10" fillId="2" borderId="14" xfId="1" applyFont="1" applyFill="1" applyBorder="1" applyAlignment="1" applyProtection="1">
      <alignment horizontal="center" vertical="center"/>
      <protection locked="0" hidden="1"/>
    </xf>
    <xf numFmtId="0" fontId="10" fillId="2" borderId="11" xfId="1" applyFont="1" applyFill="1" applyBorder="1" applyAlignment="1" applyProtection="1">
      <alignment horizontal="center" vertical="center"/>
      <protection locked="0" hidden="1"/>
    </xf>
    <xf numFmtId="0" fontId="10" fillId="2" borderId="12" xfId="1" applyFont="1" applyFill="1" applyBorder="1" applyAlignment="1" applyProtection="1">
      <alignment horizontal="center" vertical="center"/>
      <protection locked="0"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12" fillId="13" borderId="16" xfId="0" applyFont="1" applyFill="1" applyBorder="1" applyAlignment="1" applyProtection="1">
      <alignment horizontal="center" vertical="center" wrapText="1"/>
    </xf>
    <xf numFmtId="0" fontId="13" fillId="13" borderId="17" xfId="0" applyFont="1" applyFill="1" applyBorder="1" applyAlignment="1" applyProtection="1">
      <alignment horizontal="center" vertical="center" wrapText="1"/>
    </xf>
    <xf numFmtId="0" fontId="13" fillId="13" borderId="18" xfId="0" applyFont="1" applyFill="1" applyBorder="1" applyAlignment="1" applyProtection="1">
      <alignment horizontal="center" vertical="center" wrapText="1"/>
    </xf>
    <xf numFmtId="0" fontId="8" fillId="13" borderId="19" xfId="1" applyFill="1" applyBorder="1" applyAlignment="1" applyProtection="1">
      <alignment horizontal="center" vertical="center"/>
      <protection locked="0"/>
    </xf>
    <xf numFmtId="0" fontId="8" fillId="13" borderId="20" xfId="1" applyFill="1" applyBorder="1" applyAlignment="1" applyProtection="1">
      <alignment horizontal="center" vertical="center"/>
      <protection locked="0"/>
    </xf>
    <xf numFmtId="0" fontId="8" fillId="13" borderId="21" xfId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Elections des représentants des parents d'élèves 
au conseil d'école</a:t>
            </a:r>
          </a:p>
        </c:rich>
      </c:tx>
      <c:layout>
        <c:manualLayout>
          <c:xMode val="edge"/>
          <c:yMode val="edge"/>
          <c:x val="0.13552645393010085"/>
          <c:y val="2.7868852459016394E-2"/>
        </c:manualLayout>
      </c:layout>
      <c:spPr>
        <a:noFill/>
        <a:ln w="25400">
          <a:noFill/>
        </a:ln>
      </c:spPr>
    </c:title>
    <c:view3D>
      <c:rotX val="30"/>
      <c:rotY val="50"/>
      <c:perspective val="0"/>
    </c:view3D>
    <c:plotArea>
      <c:layout>
        <c:manualLayout>
          <c:layoutTarget val="inner"/>
          <c:xMode val="edge"/>
          <c:yMode val="edge"/>
          <c:x val="0.1934211768999132"/>
          <c:y val="0.33606584277811441"/>
          <c:w val="0.61447407899496231"/>
          <c:h val="0.4786889077619971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8474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5911808373877671E-2"/>
                  <c:y val="-3.4314929481855053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9000315920143111E-2"/>
                  <c:y val="-5.353151972697892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3905820731479447E-2"/>
                  <c:y val="-9.081673775343619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688158336861596"/>
                  <c:y val="0.2918035122658749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70000044973301923"/>
                  <c:y val="0.27868874766965585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Mode val="edge"/>
                  <c:yMode val="edge"/>
                  <c:x val="0.68157938526636086"/>
                  <c:y val="0.2311477260083616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69210570781873704"/>
                  <c:y val="0.2540985640517450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0.72368467547586568"/>
                  <c:y val="0.33934453392716918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Résultats!$M$17:$M$18</c:f>
              <c:strCache>
                <c:ptCount val="2"/>
                <c:pt idx="0">
                  <c:v>Liste 1</c:v>
                </c:pt>
                <c:pt idx="1">
                  <c:v>Liste 2</c:v>
                </c:pt>
              </c:strCache>
            </c:strRef>
          </c:cat>
          <c:val>
            <c:numRef>
              <c:f>Résultats!$O$17:$O$18</c:f>
              <c:numCache>
                <c:formatCode>General</c:formatCode>
                <c:ptCount val="2"/>
                <c:pt idx="0">
                  <c:v>71</c:v>
                </c:pt>
                <c:pt idx="1">
                  <c:v>53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Elections des représentants des parents d'élèves 
au conseil d'école</a:t>
            </a:r>
          </a:p>
        </c:rich>
      </c:tx>
      <c:layout>
        <c:manualLayout>
          <c:xMode val="edge"/>
          <c:yMode val="edge"/>
          <c:x val="0.16378176429677316"/>
          <c:y val="2.508361204013378E-2"/>
        </c:manualLayout>
      </c:layout>
      <c:spPr>
        <a:noFill/>
        <a:ln w="25400">
          <a:noFill/>
        </a:ln>
      </c:spPr>
    </c:title>
    <c:view3D>
      <c:rotX val="20"/>
      <c:hPercent val="70"/>
      <c:rotY val="320"/>
      <c:depthPercent val="5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283646078435838E-2"/>
          <c:y val="0.12709040477568848"/>
          <c:w val="0.94407518105753596"/>
          <c:h val="0.81438193586526697"/>
        </c:manualLayout>
      </c:layout>
      <c:bar3DChart>
        <c:barDir val="col"/>
        <c:grouping val="stacked"/>
        <c:ser>
          <c:idx val="1"/>
          <c:order val="0"/>
          <c:spPr>
            <a:solidFill>
              <a:srgbClr val="B84747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Résultats!$M$17:$M$18</c:f>
              <c:strCache>
                <c:ptCount val="2"/>
                <c:pt idx="0">
                  <c:v>Liste 1</c:v>
                </c:pt>
                <c:pt idx="1">
                  <c:v>Liste 2</c:v>
                </c:pt>
              </c:strCache>
            </c:strRef>
          </c:cat>
          <c:val>
            <c:numRef>
              <c:f>Résultats!$N$17:$N$18</c:f>
              <c:numCache>
                <c:formatCode>General</c:formatCode>
                <c:ptCount val="2"/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CatName val="1"/>
          </c:dLbls>
          <c:cat>
            <c:strRef>
              <c:f>Résultats!$M$17:$M$18</c:f>
              <c:strCache>
                <c:ptCount val="2"/>
                <c:pt idx="0">
                  <c:v>Liste 1</c:v>
                </c:pt>
                <c:pt idx="1">
                  <c:v>Liste 2</c:v>
                </c:pt>
              </c:strCache>
            </c:strRef>
          </c:cat>
          <c:val>
            <c:numRef>
              <c:f>Résultats!$O$17:$O$18</c:f>
              <c:numCache>
                <c:formatCode>General</c:formatCode>
                <c:ptCount val="2"/>
                <c:pt idx="0">
                  <c:v>71</c:v>
                </c:pt>
                <c:pt idx="1">
                  <c:v>53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5.1766139409103712E-2"/>
                  <c:y val="-0.10461146572081635"/>
                </c:manualLayout>
              </c:layout>
              <c:showVal val="1"/>
            </c:dLbl>
            <c:dLbl>
              <c:idx val="1"/>
              <c:layout>
                <c:manualLayout>
                  <c:x val="1.6747799292985057E-3"/>
                  <c:y val="-8.776708222477668E-2"/>
                </c:manualLayout>
              </c:layout>
              <c:showVal val="1"/>
            </c:dLbl>
            <c:dLbl>
              <c:idx val="2"/>
              <c:layout>
                <c:manualLayout>
                  <c:x val="-5.5883707938938432E-2"/>
                  <c:y val="-8.4991078553624907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9547296018912298"/>
                  <c:y val="0.7575257021498274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9667142811630594"/>
                  <c:y val="0.7575257021498274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59786989604348895"/>
                  <c:y val="0.76087018648602966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03999227591875"/>
                  <c:y val="0.75919794431792853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893527310933932"/>
                  <c:y val="0.75083673347742264"/>
                </c:manualLayout>
              </c:layout>
              <c:showVal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Résultats!$M$17:$M$18</c:f>
              <c:strCache>
                <c:ptCount val="2"/>
                <c:pt idx="0">
                  <c:v>Liste 1</c:v>
                </c:pt>
                <c:pt idx="1">
                  <c:v>Liste 2</c:v>
                </c:pt>
              </c:strCache>
            </c:strRef>
          </c:cat>
          <c:val>
            <c:numRef>
              <c:f>Résultats!$Q$17:$Q$18</c:f>
              <c:numCache>
                <c:formatCode>0.00%</c:formatCode>
                <c:ptCount val="2"/>
                <c:pt idx="0">
                  <c:v>0.43292682926829268</c:v>
                </c:pt>
                <c:pt idx="1">
                  <c:v>0.32317073170731708</c:v>
                </c:pt>
              </c:numCache>
            </c:numRef>
          </c:val>
        </c:ser>
        <c:gapWidth val="20"/>
        <c:shape val="box"/>
        <c:axId val="104470016"/>
        <c:axId val="104471552"/>
        <c:axId val="0"/>
      </c:bar3DChart>
      <c:catAx>
        <c:axId val="104470016"/>
        <c:scaling>
          <c:orientation val="minMax"/>
        </c:scaling>
        <c:delete val="1"/>
        <c:axPos val="b"/>
        <c:tickLblPos val="nextTo"/>
        <c:crossAx val="104471552"/>
        <c:crosses val="autoZero"/>
        <c:auto val="1"/>
        <c:lblAlgn val="ctr"/>
        <c:lblOffset val="100"/>
      </c:catAx>
      <c:valAx>
        <c:axId val="104471552"/>
        <c:scaling>
          <c:orientation val="minMax"/>
        </c:scaling>
        <c:delete val="1"/>
        <c:axPos val="r"/>
        <c:numFmt formatCode="General" sourceLinked="1"/>
        <c:tickLblPos val="nextTo"/>
        <c:crossAx val="104470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8</xdr:row>
      <xdr:rowOff>200025</xdr:rowOff>
    </xdr:from>
    <xdr:to>
      <xdr:col>6</xdr:col>
      <xdr:colOff>390525</xdr:colOff>
      <xdr:row>11</xdr:row>
      <xdr:rowOff>257175</xdr:rowOff>
    </xdr:to>
    <xdr:pic>
      <xdr:nvPicPr>
        <xdr:cNvPr id="1031" name="Image 2" descr="maya logo 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" y="2019300"/>
          <a:ext cx="1914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19050</xdr:rowOff>
    </xdr:from>
    <xdr:to>
      <xdr:col>11</xdr:col>
      <xdr:colOff>342900</xdr:colOff>
      <xdr:row>37</xdr:row>
      <xdr:rowOff>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38100</xdr:rowOff>
    </xdr:from>
    <xdr:to>
      <xdr:col>11</xdr:col>
      <xdr:colOff>714375</xdr:colOff>
      <xdr:row>36</xdr:row>
      <xdr:rowOff>66675</xdr:rowOff>
    </xdr:to>
    <xdr:graphicFrame macro="">
      <xdr:nvGraphicFramePr>
        <xdr:cNvPr id="30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36.snuipp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7"/>
  <sheetViews>
    <sheetView showGridLines="0" showZeros="0" tabSelected="1" zoomScale="108" zoomScaleNormal="91" workbookViewId="0">
      <selection activeCell="I14" sqref="I14:S14"/>
    </sheetView>
  </sheetViews>
  <sheetFormatPr baseColWidth="10" defaultColWidth="11.7109375" defaultRowHeight="12.75"/>
  <cols>
    <col min="1" max="1" width="2.5703125" style="1" customWidth="1"/>
    <col min="2" max="2" width="20.140625" style="1" customWidth="1"/>
    <col min="3" max="3" width="11.7109375" style="1" customWidth="1"/>
    <col min="4" max="4" width="13.42578125" style="1" bestFit="1" customWidth="1"/>
    <col min="5" max="5" width="7.85546875" style="1" customWidth="1"/>
    <col min="6" max="6" width="2.28515625" style="1" customWidth="1"/>
    <col min="7" max="7" width="6.7109375" style="1" customWidth="1"/>
    <col min="8" max="8" width="3.5703125" style="1" customWidth="1"/>
    <col min="9" max="9" width="3" style="1" customWidth="1"/>
    <col min="10" max="10" width="6.7109375" style="1" customWidth="1"/>
    <col min="11" max="11" width="3.5703125" style="1" customWidth="1"/>
    <col min="12" max="12" width="3" style="1" customWidth="1"/>
    <col min="13" max="13" width="6.7109375" style="1" customWidth="1"/>
    <col min="14" max="14" width="3.5703125" style="1" customWidth="1"/>
    <col min="15" max="15" width="3" style="1" customWidth="1"/>
    <col min="16" max="16" width="6.7109375" style="1" customWidth="1"/>
    <col min="17" max="17" width="3.5703125" style="1" customWidth="1"/>
    <col min="18" max="18" width="3" style="1" customWidth="1"/>
    <col min="19" max="19" width="6.7109375" style="1" customWidth="1"/>
    <col min="20" max="20" width="3.5703125" style="1" customWidth="1"/>
    <col min="21" max="21" width="3" style="1" customWidth="1"/>
    <col min="22" max="22" width="4.28515625" style="1" customWidth="1"/>
    <col min="23" max="25" width="8.5703125" style="1" customWidth="1"/>
    <col min="26" max="26" width="9" style="1" bestFit="1" customWidth="1"/>
    <col min="27" max="27" width="2.85546875" style="1" customWidth="1"/>
    <col min="28" max="16384" width="11.7109375" style="1"/>
  </cols>
  <sheetData>
    <row r="1" spans="2:26" s="2" customFormat="1" ht="13.5" thickBot="1"/>
    <row r="2" spans="2:26" s="2" customFormat="1" ht="18.75" thickBot="1">
      <c r="B2" s="61" t="s">
        <v>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3"/>
      <c r="W2" s="3"/>
      <c r="X2" s="3"/>
      <c r="Y2" s="3"/>
      <c r="Z2" s="3"/>
    </row>
    <row r="3" spans="2:26" s="2" customFormat="1">
      <c r="B3" s="43" t="s">
        <v>25</v>
      </c>
      <c r="C3" s="4"/>
      <c r="E3" s="7"/>
      <c r="F3" s="8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6" s="2" customFormat="1" ht="24.75" customHeight="1" thickBot="1">
      <c r="B4" s="43"/>
      <c r="C4" s="4"/>
      <c r="E4" s="7"/>
      <c r="F4" s="8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6" s="2" customFormat="1" ht="14.25" thickTop="1" thickBot="1">
      <c r="B5" s="41" t="s">
        <v>0</v>
      </c>
      <c r="C5" s="42">
        <v>14</v>
      </c>
      <c r="D5" s="4"/>
      <c r="E5" s="4"/>
      <c r="F5" s="4"/>
      <c r="G5" s="4"/>
      <c r="H5" s="10" t="s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26" s="2" customFormat="1" ht="14.25" thickTop="1" thickBot="1">
      <c r="C6" s="12"/>
      <c r="H6" s="10" t="s">
        <v>24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spans="2:26" s="2" customFormat="1" ht="22.7" customHeight="1" thickTop="1" thickBot="1">
      <c r="B7" s="11" t="s">
        <v>1</v>
      </c>
      <c r="C7" s="42">
        <v>230</v>
      </c>
      <c r="E7" s="4"/>
      <c r="F7" s="4"/>
      <c r="G7" s="4"/>
      <c r="H7" s="71" t="s">
        <v>22</v>
      </c>
      <c r="I7" s="72"/>
      <c r="J7" s="72"/>
      <c r="K7" s="72"/>
      <c r="L7" s="72"/>
      <c r="M7" s="73"/>
      <c r="N7" s="73"/>
      <c r="O7" s="73"/>
      <c r="P7" s="73"/>
      <c r="Q7" s="73"/>
      <c r="R7" s="73"/>
      <c r="S7" s="74"/>
    </row>
    <row r="8" spans="2:26" s="2" customFormat="1" ht="22.7" customHeight="1" thickTop="1" thickBot="1">
      <c r="B8" s="11" t="s">
        <v>2</v>
      </c>
      <c r="C8" s="42">
        <v>168</v>
      </c>
      <c r="D8" s="30">
        <f>C8/C7</f>
        <v>0.73043478260869565</v>
      </c>
      <c r="G8" s="9"/>
      <c r="H8" s="46" t="s">
        <v>3</v>
      </c>
      <c r="I8" s="47"/>
      <c r="J8" s="44" t="s">
        <v>4</v>
      </c>
      <c r="K8" s="48" t="s">
        <v>5</v>
      </c>
      <c r="L8" s="49"/>
      <c r="M8" s="50" t="s">
        <v>27</v>
      </c>
      <c r="N8" s="50"/>
      <c r="O8" s="51" t="s">
        <v>28</v>
      </c>
      <c r="P8" s="52"/>
      <c r="Q8" s="50" t="s">
        <v>29</v>
      </c>
      <c r="R8" s="50"/>
      <c r="S8" s="50"/>
    </row>
    <row r="9" spans="2:26" s="2" customFormat="1" ht="22.7" customHeight="1" thickTop="1" thickBot="1">
      <c r="B9" s="11" t="s">
        <v>6</v>
      </c>
      <c r="C9" s="42">
        <v>4</v>
      </c>
      <c r="H9" s="54">
        <f>+C7</f>
        <v>230</v>
      </c>
      <c r="I9" s="55"/>
      <c r="J9" s="45">
        <f>+C8</f>
        <v>168</v>
      </c>
      <c r="K9" s="56">
        <f>+C9</f>
        <v>4</v>
      </c>
      <c r="L9" s="57"/>
      <c r="M9" s="53">
        <v>71</v>
      </c>
      <c r="N9" s="53"/>
      <c r="O9" s="53">
        <v>53</v>
      </c>
      <c r="P9" s="53"/>
      <c r="Q9" s="53">
        <v>40</v>
      </c>
      <c r="R9" s="53"/>
      <c r="S9" s="53"/>
    </row>
    <row r="10" spans="2:26" s="2" customFormat="1" ht="22.7" customHeight="1" thickTop="1">
      <c r="C10" s="4"/>
      <c r="H10" s="22" t="str">
        <f>IF(C20=C11,"","ERREUR le total est différent du nombre d'exprimés")</f>
        <v/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s="2" customFormat="1" ht="22.7" customHeight="1">
      <c r="B11" s="5" t="s">
        <v>7</v>
      </c>
      <c r="C11" s="31">
        <f>C8-C9</f>
        <v>164</v>
      </c>
      <c r="H11" s="88" t="s">
        <v>18</v>
      </c>
      <c r="I11" s="89"/>
      <c r="J11" s="89"/>
      <c r="K11" s="89"/>
      <c r="L11" s="89"/>
      <c r="M11" s="90"/>
      <c r="N11" s="40"/>
      <c r="O11" s="88" t="s">
        <v>19</v>
      </c>
      <c r="P11" s="89"/>
      <c r="Q11" s="89"/>
      <c r="R11" s="89"/>
      <c r="S11" s="90"/>
      <c r="T11" s="40"/>
      <c r="U11" s="40"/>
      <c r="V11" s="40"/>
      <c r="W11" s="40"/>
      <c r="X11" s="40"/>
      <c r="Y11" s="40"/>
      <c r="Z11" s="40"/>
    </row>
    <row r="12" spans="2:26" s="2" customFormat="1" ht="22.7" customHeight="1" thickBot="1">
      <c r="B12" s="5" t="s">
        <v>8</v>
      </c>
      <c r="C12" s="31">
        <f>ROUNDDOWN(C11/C5,2)</f>
        <v>11.71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s="2" customFormat="1" ht="22.7" customHeight="1">
      <c r="B13" s="5"/>
      <c r="C13" s="7"/>
      <c r="I13" s="92" t="s">
        <v>30</v>
      </c>
      <c r="J13" s="93"/>
      <c r="K13" s="93"/>
      <c r="L13" s="93"/>
      <c r="M13" s="93"/>
      <c r="N13" s="93"/>
      <c r="O13" s="93"/>
      <c r="P13" s="93"/>
      <c r="Q13" s="93"/>
      <c r="R13" s="93"/>
      <c r="S13" s="94"/>
      <c r="W13" s="10"/>
    </row>
    <row r="14" spans="2:26" s="2" customFormat="1" ht="13.5" thickBot="1">
      <c r="B14" s="10" t="s">
        <v>9</v>
      </c>
      <c r="C14" s="4"/>
      <c r="I14" s="95" t="s">
        <v>31</v>
      </c>
      <c r="J14" s="96"/>
      <c r="K14" s="96"/>
      <c r="L14" s="96"/>
      <c r="M14" s="96"/>
      <c r="N14" s="96"/>
      <c r="O14" s="96"/>
      <c r="P14" s="96"/>
      <c r="Q14" s="96"/>
      <c r="R14" s="96"/>
      <c r="S14" s="97"/>
    </row>
    <row r="15" spans="2:26" s="2" customFormat="1">
      <c r="B15" s="75" t="s">
        <v>10</v>
      </c>
      <c r="C15" s="91" t="s">
        <v>11</v>
      </c>
      <c r="D15" s="91"/>
      <c r="E15" s="87" t="s">
        <v>12</v>
      </c>
    </row>
    <row r="16" spans="2:26" s="2" customFormat="1">
      <c r="B16" s="75"/>
      <c r="C16" s="13" t="s">
        <v>13</v>
      </c>
      <c r="D16" s="13" t="s">
        <v>14</v>
      </c>
      <c r="E16" s="87"/>
      <c r="F16" s="17"/>
      <c r="L16" s="10" t="s">
        <v>9</v>
      </c>
    </row>
    <row r="17" spans="2:28" s="2" customFormat="1">
      <c r="B17" s="32" t="str">
        <f>M8</f>
        <v>Liste 1</v>
      </c>
      <c r="C17" s="14">
        <f>SUM(M9:N9)</f>
        <v>71</v>
      </c>
      <c r="D17" s="15">
        <f>C17/$C$11</f>
        <v>0.43292682926829268</v>
      </c>
      <c r="E17" s="16">
        <f>MAX(C26,E26,H26,K26,N26,Q26,T26)</f>
        <v>6</v>
      </c>
      <c r="F17" s="17"/>
      <c r="L17" s="2">
        <v>1</v>
      </c>
      <c r="M17" s="82" t="str">
        <f>IF(O17=$C$17,$B$17,IF(O17=$C$18,$B$18,IF(O17=$C$19,$B$19,IF(O17=#REF!,#REF!,IF(O17=#REF!,#REF!,IF(O17=#REF!,#REF!,IF(O17=#REF!,#REF!,IF(O17=#REF!,#REF!,#REF!))))))))</f>
        <v>Liste 1</v>
      </c>
      <c r="N17" s="82"/>
      <c r="O17" s="86">
        <f>LARGE($C$17:$C$19,1)</f>
        <v>71</v>
      </c>
      <c r="P17" s="86"/>
      <c r="Q17" s="78">
        <f>O17/$C$11</f>
        <v>0.43292682926829268</v>
      </c>
      <c r="R17" s="78"/>
      <c r="S17" s="78"/>
    </row>
    <row r="18" spans="2:28" s="2" customFormat="1">
      <c r="B18" s="32" t="str">
        <f>O8</f>
        <v>Liste 2</v>
      </c>
      <c r="C18" s="14">
        <f>SUM(O9:P9)</f>
        <v>53</v>
      </c>
      <c r="D18" s="15">
        <f>C18/$C$11</f>
        <v>0.32317073170731708</v>
      </c>
      <c r="E18" s="16">
        <f>MAX(C27,E27,H27,K27,N27,Q27,T27)</f>
        <v>5</v>
      </c>
      <c r="F18" s="17"/>
      <c r="L18" s="2">
        <v>2</v>
      </c>
      <c r="M18" s="82" t="str">
        <f>IF(O18=$C$17,$B$17,IF(O18=$C$18,$B$18,IF(O18=$C$19,$B$19,IF(O18=#REF!,#REF!,IF(O18=#REF!,#REF!,IF(O18=#REF!,#REF!,IF(O18=#REF!,#REF!,IF(O18=#REF!,#REF!,#REF!))))))))</f>
        <v>Liste 2</v>
      </c>
      <c r="N18" s="82"/>
      <c r="O18" s="86">
        <f>LARGE($C$17:$C$19,2)</f>
        <v>53</v>
      </c>
      <c r="P18" s="86"/>
      <c r="Q18" s="78">
        <f>O18/$C$11</f>
        <v>0.32317073170731708</v>
      </c>
      <c r="R18" s="78"/>
      <c r="S18" s="78"/>
    </row>
    <row r="19" spans="2:28" s="2" customFormat="1">
      <c r="B19" s="32" t="str">
        <f>Q8</f>
        <v>Liste 3</v>
      </c>
      <c r="C19" s="14">
        <f>SUM(Q9:R9)</f>
        <v>40</v>
      </c>
      <c r="D19" s="15">
        <f>C19/$C$11</f>
        <v>0.24390243902439024</v>
      </c>
      <c r="E19" s="16">
        <f>MAX(C28,E28,H28,K28,N28,Q28,T28)</f>
        <v>3</v>
      </c>
      <c r="F19" s="17"/>
      <c r="L19" s="2">
        <v>3</v>
      </c>
      <c r="M19" s="82" t="str">
        <f>IF(O19=$C$17,$B$17,IF(O19=$C$18,$B$18,IF(O19=$C$19,$B$19,IF(O19=#REF!,#REF!,IF(O19=#REF!,#REF!,IF(O19=#REF!,#REF!,IF(O19=#REF!,#REF!,IF(O19=#REF!,#REF!,#REF!))))))))</f>
        <v>Liste 3</v>
      </c>
      <c r="N19" s="82"/>
      <c r="O19" s="86">
        <f>LARGE($C$17:$C$19,3)</f>
        <v>40</v>
      </c>
      <c r="P19" s="86"/>
      <c r="Q19" s="78">
        <f>O19/$C$11</f>
        <v>0.24390243902439024</v>
      </c>
      <c r="R19" s="78"/>
      <c r="S19" s="78"/>
    </row>
    <row r="20" spans="2:28" s="2" customFormat="1">
      <c r="B20" s="18" t="s">
        <v>15</v>
      </c>
      <c r="C20" s="19">
        <f>SUM(C17:C19)</f>
        <v>164</v>
      </c>
      <c r="D20" s="20">
        <f>C20/$C$11</f>
        <v>1</v>
      </c>
      <c r="E20" s="21">
        <f>SUM(E17:E19)</f>
        <v>14</v>
      </c>
      <c r="F20" s="22" t="str">
        <f>IF(C20=C11,"","ERREUR le total est différent du nombre d'exprimés")</f>
        <v/>
      </c>
      <c r="M20" s="29"/>
      <c r="N20" s="28"/>
      <c r="O20" s="28"/>
      <c r="P20" s="28"/>
      <c r="X20" s="4"/>
      <c r="Y20" s="4"/>
      <c r="Z20" s="4"/>
    </row>
    <row r="21" spans="2:28" s="2" customFormat="1">
      <c r="M21" s="29"/>
      <c r="N21" s="28"/>
      <c r="O21" s="28"/>
      <c r="P21" s="28"/>
      <c r="X21" s="4"/>
      <c r="Y21" s="4"/>
      <c r="Z21" s="4"/>
    </row>
    <row r="22" spans="2:28" s="2" customFormat="1">
      <c r="B22" s="10" t="s">
        <v>9</v>
      </c>
      <c r="C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</row>
    <row r="23" spans="2:28" s="2" customFormat="1">
      <c r="B23" s="83" t="s">
        <v>16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X23" s="4"/>
      <c r="Y23" s="4"/>
      <c r="Z23" s="4"/>
    </row>
    <row r="24" spans="2:28" s="2" customFormat="1">
      <c r="B24" s="64" t="s">
        <v>10</v>
      </c>
      <c r="C24" s="66" t="s">
        <v>17</v>
      </c>
      <c r="D24" s="79" t="s">
        <v>26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X24" s="4"/>
      <c r="Y24" s="4"/>
      <c r="Z24" s="4"/>
    </row>
    <row r="25" spans="2:28" s="2" customFormat="1">
      <c r="B25" s="65"/>
      <c r="C25" s="67"/>
      <c r="D25" s="68" t="str">
        <f>IF(C29=$C$5,"",D29&amp;"ème siège")</f>
        <v>14ème siège</v>
      </c>
      <c r="E25" s="69"/>
      <c r="F25" s="70"/>
      <c r="G25" s="68" t="str">
        <f>IF(D29=$C$5,"",IF(D25="","",G29&amp;"ème siège"))</f>
        <v/>
      </c>
      <c r="H25" s="69"/>
      <c r="I25" s="70"/>
      <c r="J25" s="68" t="str">
        <f>IF(G29=$C$5,"",IF(G25="","",J29&amp;"ème siège"))</f>
        <v/>
      </c>
      <c r="K25" s="69"/>
      <c r="L25" s="70"/>
      <c r="M25" s="68" t="str">
        <f>IF(J29=$C$5,"",IF(J25="","",M29&amp;"ème siège"))</f>
        <v/>
      </c>
      <c r="N25" s="69"/>
      <c r="O25" s="70"/>
      <c r="P25" s="68" t="str">
        <f>IF(M29=$C$5,"",IF(M25="","",P29&amp;"ème siège"))</f>
        <v/>
      </c>
      <c r="Q25" s="69"/>
      <c r="R25" s="70"/>
      <c r="S25" s="68" t="str">
        <f>IF(P29=$C$5,"",IF(P25="","",S29&amp;"ème siège"))</f>
        <v/>
      </c>
      <c r="T25" s="69"/>
      <c r="U25" s="70"/>
      <c r="X25" s="4"/>
      <c r="Y25" s="4"/>
      <c r="Z25" s="4"/>
    </row>
    <row r="26" spans="2:28" s="2" customFormat="1">
      <c r="B26" s="23" t="str">
        <f>B17</f>
        <v>Liste 1</v>
      </c>
      <c r="C26" s="24">
        <f>ROUNDDOWN(C17/$C$12,0)</f>
        <v>6</v>
      </c>
      <c r="D26" s="38">
        <f>IF($C$29=$C$5,"",C17-C26*$C$12)</f>
        <v>0.73999999999999488</v>
      </c>
      <c r="E26" s="34">
        <f>IF(D26="","",IF(D26=MAX($D$26:$D$28),IF(C29=$C$5,C26,C26+1),C26))</f>
        <v>6</v>
      </c>
      <c r="F26" s="35" t="str">
        <f>IF(E26="","",IF(E26=C26,"","X"))</f>
        <v/>
      </c>
      <c r="G26" s="38" t="str">
        <f>IF($D$29=$C$5,"",IF(D25="","",C17-E26*$C$12))</f>
        <v/>
      </c>
      <c r="H26" s="34" t="str">
        <f>IF(D29=$C$5,"",IF(D25="","",IF(G26=MAX($G$26:$G$28),IF(D29=$C$5,E26,E26+1),E26)))</f>
        <v/>
      </c>
      <c r="I26" s="35" t="str">
        <f>IF(D29=$C$5,"",IF(D25="","",IF(H26=E26,"","X")))</f>
        <v/>
      </c>
      <c r="J26" s="38" t="str">
        <f>IF($G$29=$C$5,"",IF(G25="","",C17-H26*$C$12))</f>
        <v/>
      </c>
      <c r="K26" s="34" t="str">
        <f>IF(G29=$C$5,"",IF(G25="","",IF(J26=MAX($J$26:$J$28),IF($G$29=$C$5,H26,H26+1),H26)))</f>
        <v/>
      </c>
      <c r="L26" s="35" t="str">
        <f>IF(G29=$C$5,"",IF(G25="","",IF(K26=H26,"","X")))</f>
        <v/>
      </c>
      <c r="M26" s="38" t="str">
        <f>IF($J$29=$C$5,"",IF(J25="","",C17-K26*$C$12))</f>
        <v/>
      </c>
      <c r="N26" s="34" t="str">
        <f>IF(J29=$C$5,"",IF(J25="","",IF(M26=MAX($M$26:$M$28),IF($J$29=$C$5,K26,K26+1),K26)))</f>
        <v/>
      </c>
      <c r="O26" s="35" t="str">
        <f>IF(J29=$C$5,"",IF(J25="","",IF(N26=K26,"","X")))</f>
        <v/>
      </c>
      <c r="P26" s="38" t="str">
        <f>IF($M$29=$C$5,"",IF(M25="","",C17-N26*$C$12))</f>
        <v/>
      </c>
      <c r="Q26" s="34" t="str">
        <f>IF(M29=$C$5,"",IF(M25="","",IF(P26=MAX($P$26:$P$28),IF(($M$29)=$C$5,N26,N26+1),N26)))</f>
        <v/>
      </c>
      <c r="R26" s="35" t="str">
        <f>IF(M29=$C$5,"",IF(M25="","",IF(Q26=N26,"","X")))</f>
        <v/>
      </c>
      <c r="S26" s="38" t="str">
        <f>IF($P$29=$C$5,"",IF(P25="","",C17-Q26*$C$12))</f>
        <v/>
      </c>
      <c r="T26" s="34" t="str">
        <f>IF(P29=$C$5,"",IF(P25="","",IF(S26=MAX($S$26:$S$28),IF(($P$29)=$C$5,Q26,Q26+1),Q26)))</f>
        <v/>
      </c>
      <c r="U26" s="35" t="str">
        <f>IF(P29=$C$5,"",IF(P25="","",IF(T26=Q26,"","X")))</f>
        <v/>
      </c>
      <c r="X26" s="4"/>
      <c r="Y26" s="4"/>
      <c r="Z26" s="4"/>
    </row>
    <row r="27" spans="2:28" s="2" customFormat="1">
      <c r="B27" s="25" t="str">
        <f>B18</f>
        <v>Liste 2</v>
      </c>
      <c r="C27" s="26">
        <f>ROUNDDOWN(C18/$C$12,0)</f>
        <v>4</v>
      </c>
      <c r="D27" s="39">
        <f>IF($C$29=$C$5,"",C18-C27*$C$12)</f>
        <v>6.1599999999999966</v>
      </c>
      <c r="E27" s="36">
        <f>IF(D26="","",IF(D27=MAX($D$26:$D$28),IF(C29=$C$5,C27,C27+1),C27))</f>
        <v>5</v>
      </c>
      <c r="F27" s="37" t="str">
        <f>IF(E26="","",IF(E27=C27,"","X"))</f>
        <v>X</v>
      </c>
      <c r="G27" s="39" t="str">
        <f>IF($D$29=$C$5,"",IF(D26="","",C18-E27*$C$12))</f>
        <v/>
      </c>
      <c r="H27" s="36" t="str">
        <f>IF(D29=$C$5,"",IF(D25="","",IF(G27=MAX($G$26:$G$28),IF(D29=$C$5,E27,E27+1),E27)))</f>
        <v/>
      </c>
      <c r="I27" s="37" t="str">
        <f>IF(D29=$C$5,"",IF(D25="","",IF(H27=E27,"","X")))</f>
        <v/>
      </c>
      <c r="J27" s="39" t="str">
        <f>IF($G$29=$C$5,"",IF(G26="","",C18-H27*$C$12))</f>
        <v/>
      </c>
      <c r="K27" s="36" t="str">
        <f>IF(G29=$C$5,"",IF(G25="","",IF(J27=MAX($J$26:$J$28),IF($G$29=$C$5,H27,H27+1),H27)))</f>
        <v/>
      </c>
      <c r="L27" s="37" t="str">
        <f>IF(G29=$C$5,"",IF(G25="","",IF(K27=H27,"","X")))</f>
        <v/>
      </c>
      <c r="M27" s="39" t="str">
        <f>IF($J$29=$C$5,"",IF(J26="","",C18-K27*$C$12))</f>
        <v/>
      </c>
      <c r="N27" s="36" t="str">
        <f>IF(J29=$C$5,"",IF(J25="","",IF(M27=MAX($M$26:$M$28),IF($J$29=$C$5,K27,K27+1),K27)))</f>
        <v/>
      </c>
      <c r="O27" s="37" t="str">
        <f>IF(J29=$C$5,"",IF(J25="","",IF(N27=K27,"","X")))</f>
        <v/>
      </c>
      <c r="P27" s="39" t="str">
        <f>IF($M$29=$C$5,"",IF(M26="","",C18-N27*$C$12))</f>
        <v/>
      </c>
      <c r="Q27" s="36" t="str">
        <f>IF(M29=$C$5,"",IF(M25="","",IF(P27=MAX($P$26:$P$28),IF(($M$29)=$C$5,N27,N27+1),N27)))</f>
        <v/>
      </c>
      <c r="R27" s="37" t="str">
        <f>IF(M29=$C$5,"",IF(M25="","",IF(Q27=N27,"","X")))</f>
        <v/>
      </c>
      <c r="S27" s="39" t="str">
        <f>IF($P$29=$C$5,"",IF(P26="","",C18-Q27*$C$12))</f>
        <v/>
      </c>
      <c r="T27" s="36" t="str">
        <f>IF(P29=$C$5,"",IF(P25="","",IF(S27=MAX($S$26:$S$28),IF(($P$29)=$C$5,Q27,Q27+1),Q27)))</f>
        <v/>
      </c>
      <c r="U27" s="37" t="str">
        <f>IF(P29=$C$5,"",IF(P25="","",IF(T27=Q27,"","X")))</f>
        <v/>
      </c>
      <c r="V27" s="5"/>
      <c r="W27" s="5"/>
      <c r="X27" s="5"/>
      <c r="Y27" s="5"/>
      <c r="Z27" s="5"/>
    </row>
    <row r="28" spans="2:28" s="2" customFormat="1">
      <c r="B28" s="23" t="str">
        <f>B19</f>
        <v>Liste 3</v>
      </c>
      <c r="C28" s="24">
        <f>ROUNDDOWN(C19/$C$12,0)</f>
        <v>3</v>
      </c>
      <c r="D28" s="38">
        <f>IF($C$29=$C$5,"",C19-C28*$C$12)</f>
        <v>4.8699999999999974</v>
      </c>
      <c r="E28" s="34">
        <f>IF(D26="","",IF(D28=MAX($D$26:$D$28),IF(C29=$C$5,C28,C28+1),C28))</f>
        <v>3</v>
      </c>
      <c r="F28" s="35" t="str">
        <f>IF(E26="","",IF(E28=C28,"","X"))</f>
        <v/>
      </c>
      <c r="G28" s="38" t="str">
        <f>IF($D$29=$C$5,"",IF(D27="","",C19-E28*$C$12))</f>
        <v/>
      </c>
      <c r="H28" s="34" t="str">
        <f>IF(D29=$C$5,"",IF(D25="","",IF(G28=MAX($G$26:$G$28),IF(D29=$C$5,E28,E28+1),E28)))</f>
        <v/>
      </c>
      <c r="I28" s="35" t="str">
        <f>IF(D29=$C$5,"",IF(D25="","",IF(H28=E28,"","X")))</f>
        <v/>
      </c>
      <c r="J28" s="38" t="str">
        <f>IF($G$29=$C$5,"",IF(G27="","",C19-H28*$C$12))</f>
        <v/>
      </c>
      <c r="K28" s="34" t="str">
        <f>IF(G29=$C$5,"",IF(G25="","",IF(J28=MAX($J$26:$J$28),IF($G$29=$C$5,H28,H28+1),H28)))</f>
        <v/>
      </c>
      <c r="L28" s="35" t="str">
        <f>IF(G29=$C$5,"",IF(G25="","",IF(K28=H28,"","X")))</f>
        <v/>
      </c>
      <c r="M28" s="38" t="str">
        <f>IF($J$29=$C$5,"",IF(J27="","",C19-K28*$C$12))</f>
        <v/>
      </c>
      <c r="N28" s="34" t="str">
        <f>IF(J29=$C$5,"",IF(J25="","",IF(M28=MAX($M$26:$M$28),IF($J$29=$C$5,K28,K28+1),K28)))</f>
        <v/>
      </c>
      <c r="O28" s="35" t="str">
        <f>IF(J29=$C$5,"",IF(J25="","",IF(N28=K28,"","X")))</f>
        <v/>
      </c>
      <c r="P28" s="38" t="str">
        <f>IF($M$29=$C$5,"",IF(M27="","",C19-N28*$C$12))</f>
        <v/>
      </c>
      <c r="Q28" s="34" t="str">
        <f>IF(M29=$C$5,"",IF(M25="","",IF(P28=MAX($P$26:$P$28),IF(($M$29)=$C$5,N28,N28+1),N28)))</f>
        <v/>
      </c>
      <c r="R28" s="35" t="str">
        <f>IF(M29=$C$5,"",IF(M25="","",IF(Q28=N28,"","X")))</f>
        <v/>
      </c>
      <c r="S28" s="38" t="str">
        <f>IF($P$29=$C$5,"",IF(P27="","",C19-Q28*$C$12))</f>
        <v/>
      </c>
      <c r="T28" s="34" t="str">
        <f>IF(P29=$C$5,"",IF(P25="","",IF(S28=MAX($S$26:$S$28),IF(($P$29)=$C$5,Q28,Q28+1),Q28)))</f>
        <v/>
      </c>
      <c r="U28" s="35" t="str">
        <f>IF(P29=$C$5,"",IF(P25="","",IF(T28=Q28,"","X")))</f>
        <v/>
      </c>
    </row>
    <row r="29" spans="2:28" s="2" customFormat="1">
      <c r="B29" s="27" t="s">
        <v>15</v>
      </c>
      <c r="C29" s="33">
        <f>SUM(C26:C28)</f>
        <v>13</v>
      </c>
      <c r="D29" s="58">
        <f>SUM(E26:E28)</f>
        <v>14</v>
      </c>
      <c r="E29" s="59"/>
      <c r="F29" s="60"/>
      <c r="G29" s="58">
        <f>SUM(H26:H28)</f>
        <v>0</v>
      </c>
      <c r="H29" s="59"/>
      <c r="I29" s="60"/>
      <c r="J29" s="58">
        <f>SUM(K26:K28)</f>
        <v>0</v>
      </c>
      <c r="K29" s="59"/>
      <c r="L29" s="76"/>
      <c r="M29" s="77">
        <f>SUM(N26:N28)</f>
        <v>0</v>
      </c>
      <c r="N29" s="59"/>
      <c r="O29" s="76"/>
      <c r="P29" s="77">
        <f>SUM(Q26:Q28)</f>
        <v>0</v>
      </c>
      <c r="Q29" s="59"/>
      <c r="R29" s="76"/>
      <c r="S29" s="77">
        <f>SUM(T26:T28)</f>
        <v>0</v>
      </c>
      <c r="T29" s="59"/>
      <c r="U29" s="60"/>
      <c r="AA29" s="5"/>
      <c r="AB29" s="5"/>
    </row>
    <row r="30" spans="2:28" s="2" customFormat="1">
      <c r="O30" s="12"/>
      <c r="P30" s="12"/>
      <c r="Q30" s="12"/>
      <c r="R30" s="12"/>
      <c r="S30" s="5"/>
      <c r="T30" s="5"/>
      <c r="U30" s="5"/>
    </row>
    <row r="31" spans="2:28" s="2" customFormat="1">
      <c r="O31" s="4"/>
      <c r="P31" s="4"/>
      <c r="Q31" s="4"/>
      <c r="R31" s="4"/>
    </row>
    <row r="32" spans="2:28" s="2" customFormat="1">
      <c r="C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s="2" customFormat="1">
      <c r="C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s="2" customFormat="1">
      <c r="C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s="2" customFormat="1">
      <c r="C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s="2" customFormat="1">
      <c r="C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s="2" customFormat="1">
      <c r="C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3:18" s="2" customFormat="1">
      <c r="C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3:18" s="2" customFormat="1">
      <c r="C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3:18" s="2" customFormat="1">
      <c r="C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3:18" s="2" customFormat="1">
      <c r="C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s="2" customFormat="1">
      <c r="C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s="2" customFormat="1">
      <c r="C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s="2" customFormat="1">
      <c r="C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s="2" customFormat="1">
      <c r="C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s="2" customFormat="1">
      <c r="C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s="2" customFormat="1">
      <c r="C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s="2" customFormat="1">
      <c r="C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s="2" customFormat="1">
      <c r="C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s="2" customFormat="1">
      <c r="C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s="2" customFormat="1">
      <c r="C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18" s="2" customFormat="1">
      <c r="C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s="2" customFormat="1">
      <c r="C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s="2" customFormat="1">
      <c r="C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3:18" s="2" customFormat="1">
      <c r="C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3:18" s="2" customFormat="1">
      <c r="C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3:18" s="2" customFormat="1">
      <c r="C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s="2" customFormat="1">
      <c r="C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s="2" customFormat="1">
      <c r="C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s="2" customFormat="1">
      <c r="C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s="2" customFormat="1">
      <c r="C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3:18" s="2" customFormat="1">
      <c r="C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s="2" customFormat="1">
      <c r="C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3:18" s="2" customFormat="1">
      <c r="C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3:18" s="2" customFormat="1">
      <c r="C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3:18" s="2" customFormat="1">
      <c r="C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3:18" s="2" customFormat="1">
      <c r="C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3:18" s="2" customFormat="1">
      <c r="C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3:18" s="2" customFormat="1">
      <c r="C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3:18" s="2" customFormat="1">
      <c r="C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3:18" s="2" customFormat="1">
      <c r="C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3:18" s="2" customFormat="1">
      <c r="C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3:18" s="2" customFormat="1">
      <c r="C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3:18" s="2" customFormat="1">
      <c r="C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3:18" s="2" customFormat="1">
      <c r="C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3:18" s="2" customFormat="1">
      <c r="C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3:18" s="2" customFormat="1">
      <c r="C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3:18" s="2" customFormat="1">
      <c r="C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3:18" s="2" customFormat="1">
      <c r="C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3:18" s="2" customFormat="1">
      <c r="C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3:18" s="2" customFormat="1">
      <c r="C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3:18" s="2" customFormat="1">
      <c r="C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3:18" s="2" customFormat="1">
      <c r="C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3:18" s="2" customFormat="1">
      <c r="C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3:18" s="2" customFormat="1">
      <c r="C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3:18" s="2" customFormat="1">
      <c r="C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3:18" s="2" customFormat="1">
      <c r="C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3:18" s="2" customFormat="1">
      <c r="C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3:18" s="2" customFormat="1">
      <c r="C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3:18" s="2" customFormat="1">
      <c r="C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3:18" s="2" customFormat="1">
      <c r="C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3:18" s="2" customFormat="1">
      <c r="C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3:18" s="2" customFormat="1">
      <c r="C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3:18" s="2" customFormat="1">
      <c r="C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3:18" s="2" customFormat="1">
      <c r="C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3:18" s="2" customFormat="1">
      <c r="C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3:18" s="2" customFormat="1">
      <c r="C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3:18" s="2" customFormat="1">
      <c r="C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3:18" s="2" customFormat="1">
      <c r="C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3:18" s="2" customFormat="1">
      <c r="C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3:18" s="2" customFormat="1">
      <c r="C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3:18" s="2" customFormat="1">
      <c r="C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3:18" s="2" customFormat="1">
      <c r="C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3:18" s="2" customFormat="1">
      <c r="C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3:18" s="2" customFormat="1">
      <c r="C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3:18" s="2" customFormat="1">
      <c r="C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3:18" s="2" customFormat="1">
      <c r="C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3:18" s="2" customFormat="1">
      <c r="C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3:18" s="2" customFormat="1">
      <c r="C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s="2" customFormat="1">
      <c r="C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3:18" s="2" customFormat="1">
      <c r="C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 s="2" customFormat="1">
      <c r="C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8" s="2" customFormat="1">
      <c r="C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 s="2" customFormat="1">
      <c r="C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3:18" s="2" customFormat="1">
      <c r="C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 s="2" customFormat="1">
      <c r="C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3:18" s="2" customFormat="1">
      <c r="C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 s="2" customFormat="1">
      <c r="C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3:18" s="2" customFormat="1">
      <c r="C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 s="2" customFormat="1">
      <c r="C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3:18" s="2" customFormat="1">
      <c r="C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3:18" s="2" customFormat="1">
      <c r="C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3:18" s="2" customFormat="1">
      <c r="C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s="2" customFormat="1">
      <c r="C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s="2" customFormat="1">
      <c r="C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s="2" customFormat="1">
      <c r="C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s="2" customFormat="1">
      <c r="C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s="2" customFormat="1">
      <c r="C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s="2" customFormat="1">
      <c r="C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s="2" customFormat="1">
      <c r="C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s="2" customFormat="1">
      <c r="C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s="2" customFormat="1">
      <c r="C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s="2" customFormat="1">
      <c r="C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s="2" customFormat="1">
      <c r="C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s="2" customFormat="1">
      <c r="C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s="2" customFormat="1">
      <c r="C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s="2" customFormat="1">
      <c r="C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s="2" customFormat="1">
      <c r="C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s="2" customFormat="1">
      <c r="C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s="2" customFormat="1">
      <c r="C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s="2" customFormat="1">
      <c r="C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s="2" customFormat="1">
      <c r="C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s="2" customFormat="1">
      <c r="C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s="2" customFormat="1">
      <c r="C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28" s="2" customFormat="1">
      <c r="C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28" s="2" customFormat="1">
      <c r="C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28" s="2" customFormat="1">
      <c r="C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28" s="2" customFormat="1">
      <c r="C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28" s="2" customFormat="1">
      <c r="C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V149" s="1"/>
      <c r="W149" s="1"/>
      <c r="X149" s="1"/>
      <c r="Y149" s="1"/>
      <c r="Z149" s="1"/>
    </row>
    <row r="150" spans="2:28" s="2" customFormat="1">
      <c r="C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V150" s="1"/>
      <c r="W150" s="1"/>
      <c r="X150" s="1"/>
      <c r="Y150" s="1"/>
      <c r="Z150" s="1"/>
    </row>
    <row r="151" spans="2:28" s="2" customFormat="1">
      <c r="C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V151" s="1"/>
      <c r="W151" s="1"/>
      <c r="X151" s="1"/>
      <c r="Y151" s="1"/>
      <c r="Z151" s="1"/>
    </row>
    <row r="152" spans="2:28" s="2" customFormat="1">
      <c r="C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V152" s="1"/>
      <c r="W152" s="1"/>
      <c r="X152" s="1"/>
      <c r="Y152" s="1"/>
      <c r="Z152" s="1"/>
    </row>
    <row r="153" spans="2:28" s="2" customFormat="1">
      <c r="C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V153" s="1"/>
      <c r="W153" s="1"/>
      <c r="X153" s="1"/>
      <c r="Y153" s="1"/>
      <c r="Z153" s="1"/>
    </row>
    <row r="154" spans="2:28" s="2" customFormat="1">
      <c r="C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V154" s="1"/>
      <c r="W154" s="1"/>
      <c r="X154" s="1"/>
      <c r="Y154" s="1"/>
      <c r="Z154" s="1"/>
    </row>
    <row r="155" spans="2:28" s="2" customFormat="1">
      <c r="C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V155" s="1"/>
      <c r="W155" s="1"/>
      <c r="X155" s="1"/>
      <c r="Y155" s="1"/>
      <c r="Z155" s="1"/>
    </row>
    <row r="156" spans="2:28">
      <c r="B156" s="2"/>
      <c r="C156" s="4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2"/>
      <c r="T156" s="2"/>
      <c r="U156" s="2"/>
      <c r="AA156" s="2"/>
      <c r="AB156" s="2"/>
    </row>
    <row r="157" spans="2:28">
      <c r="B157" s="2"/>
      <c r="C157" s="4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2"/>
      <c r="T157" s="2"/>
      <c r="U157" s="2"/>
    </row>
  </sheetData>
  <sheetProtection password="E161" sheet="1" selectLockedCells="1"/>
  <mergeCells count="44">
    <mergeCell ref="S29:U29"/>
    <mergeCell ref="S25:U25"/>
    <mergeCell ref="M17:N17"/>
    <mergeCell ref="M18:N18"/>
    <mergeCell ref="M29:O29"/>
    <mergeCell ref="Q17:S17"/>
    <mergeCell ref="D25:F25"/>
    <mergeCell ref="O19:P19"/>
    <mergeCell ref="E15:E16"/>
    <mergeCell ref="Q9:S9"/>
    <mergeCell ref="H11:M11"/>
    <mergeCell ref="O11:S11"/>
    <mergeCell ref="O17:P17"/>
    <mergeCell ref="C15:D15"/>
    <mergeCell ref="I13:S13"/>
    <mergeCell ref="I14:S14"/>
    <mergeCell ref="J29:L29"/>
    <mergeCell ref="G25:I25"/>
    <mergeCell ref="P29:R29"/>
    <mergeCell ref="Q19:S19"/>
    <mergeCell ref="Q18:S18"/>
    <mergeCell ref="D24:U24"/>
    <mergeCell ref="M19:N19"/>
    <mergeCell ref="B23:U23"/>
    <mergeCell ref="O18:P18"/>
    <mergeCell ref="D29:F29"/>
    <mergeCell ref="G29:I29"/>
    <mergeCell ref="B2:U2"/>
    <mergeCell ref="B24:B25"/>
    <mergeCell ref="C24:C25"/>
    <mergeCell ref="J25:L25"/>
    <mergeCell ref="M25:O25"/>
    <mergeCell ref="P25:R25"/>
    <mergeCell ref="H7:S7"/>
    <mergeCell ref="Q8:S8"/>
    <mergeCell ref="B15:B16"/>
    <mergeCell ref="H8:I8"/>
    <mergeCell ref="K8:L8"/>
    <mergeCell ref="M8:N8"/>
    <mergeCell ref="O8:P8"/>
    <mergeCell ref="M9:N9"/>
    <mergeCell ref="O9:P9"/>
    <mergeCell ref="H9:I9"/>
    <mergeCell ref="K9:L9"/>
  </mergeCells>
  <phoneticPr fontId="0" type="noConversion"/>
  <hyperlinks>
    <hyperlink ref="H11" location="camembert!A1" display="voir le camembert"/>
    <hyperlink ref="O11" location="barres!A1" display="voir les barres"/>
    <hyperlink ref="I14" r:id="rId1"/>
  </hyperlinks>
  <printOptions horizontalCentered="1"/>
  <pageMargins left="0.39374999999999999" right="0.39374999999999999" top="0.39374999999999999" bottom="0.39374999999999999" header="0.51180555555555562" footer="0.51180555555555562"/>
  <pageSetup paperSize="9" orientation="landscape" useFirstPageNumber="1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workbookViewId="0">
      <selection sqref="A1:B4"/>
    </sheetView>
  </sheetViews>
  <sheetFormatPr baseColWidth="10" defaultColWidth="11.7109375" defaultRowHeight="12.75"/>
  <sheetData>
    <row r="1" spans="1:2">
      <c r="A1" s="98" t="s">
        <v>20</v>
      </c>
      <c r="B1" s="98"/>
    </row>
    <row r="2" spans="1:2">
      <c r="A2" s="98"/>
      <c r="B2" s="98"/>
    </row>
    <row r="3" spans="1:2">
      <c r="A3" s="98"/>
      <c r="B3" s="98"/>
    </row>
    <row r="4" spans="1:2">
      <c r="A4" s="98"/>
      <c r="B4" s="98"/>
    </row>
  </sheetData>
  <sheetProtection password="CD3F" sheet="1" objects="1" scenarios="1"/>
  <mergeCells count="1">
    <mergeCell ref="A1:B4"/>
  </mergeCells>
  <phoneticPr fontId="0" type="noConversion"/>
  <hyperlinks>
    <hyperlink ref="A1:B4" location="Résultats!A1" display="Retour"/>
  </hyperlinks>
  <printOptions horizontalCentered="1"/>
  <pageMargins left="0.39374999999999999" right="0.39374999999999999" top="0.39374999999999999" bottom="0.39374999999999999" header="0.51180555555555562" footer="0.51180555555555562"/>
  <pageSetup paperSize="9" firstPageNumber="0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workbookViewId="0">
      <selection sqref="A1:B4"/>
    </sheetView>
  </sheetViews>
  <sheetFormatPr baseColWidth="10" defaultColWidth="11.7109375" defaultRowHeight="12.75"/>
  <sheetData>
    <row r="1" spans="1:2">
      <c r="A1" s="98" t="s">
        <v>20</v>
      </c>
      <c r="B1" s="98"/>
    </row>
    <row r="2" spans="1:2">
      <c r="A2" s="98"/>
      <c r="B2" s="98"/>
    </row>
    <row r="3" spans="1:2">
      <c r="A3" s="98"/>
      <c r="B3" s="98"/>
    </row>
    <row r="4" spans="1:2">
      <c r="A4" s="98"/>
      <c r="B4" s="98"/>
    </row>
  </sheetData>
  <sheetProtection password="CD3F" sheet="1" objects="1" scenarios="1"/>
  <mergeCells count="1">
    <mergeCell ref="A1:B4"/>
  </mergeCells>
  <phoneticPr fontId="0" type="noConversion"/>
  <hyperlinks>
    <hyperlink ref="A1:B4" location="Résultats!A1" display="Retour"/>
  </hyperlinks>
  <printOptions horizontalCentered="1"/>
  <pageMargins left="0.39374999999999999" right="0.39374999999999999" top="0.39374999999999999" bottom="0.39374999999999999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Résultats</vt:lpstr>
      <vt:lpstr>camembert</vt:lpstr>
      <vt:lpstr>barres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4</dc:creator>
  <cp:lastModifiedBy>Client</cp:lastModifiedBy>
  <cp:revision>30</cp:revision>
  <cp:lastPrinted>2012-10-09T12:32:32Z</cp:lastPrinted>
  <dcterms:created xsi:type="dcterms:W3CDTF">2005-12-07T16:20:41Z</dcterms:created>
  <dcterms:modified xsi:type="dcterms:W3CDTF">2013-09-27T08:56:27Z</dcterms:modified>
</cp:coreProperties>
</file>